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Отдел отраслевого планирования\4. Админист доходы\план на 2026-2028\"/>
    </mc:Choice>
  </mc:AlternateContent>
  <bookViews>
    <workbookView xWindow="480" yWindow="255" windowWidth="18195" windowHeight="11595"/>
  </bookViews>
  <sheets>
    <sheet name="неналоговые и гос.пошлина" sheetId="4" r:id="rId1"/>
  </sheets>
  <definedNames>
    <definedName name="_xlnm.Print_Titles" localSheetId="0">'неналоговые и гос.пошлина'!$7:$9</definedName>
    <definedName name="_xlnm.Print_Area" localSheetId="0">'неналоговые и гос.пошлина'!$A$1:$P$33</definedName>
  </definedNames>
  <calcPr calcId="162913"/>
</workbook>
</file>

<file path=xl/calcChain.xml><?xml version="1.0" encoding="utf-8"?>
<calcChain xmlns="http://schemas.openxmlformats.org/spreadsheetml/2006/main">
  <c r="K11" i="4" l="1"/>
  <c r="I11" i="4"/>
  <c r="O13" i="4"/>
  <c r="P13" i="4" s="1"/>
  <c r="P14" i="4"/>
  <c r="P15" i="4"/>
  <c r="P16" i="4"/>
  <c r="P17" i="4"/>
  <c r="M13" i="4"/>
  <c r="K13" i="4"/>
  <c r="I13" i="4"/>
  <c r="M20" i="4" l="1"/>
  <c r="M12" i="4"/>
  <c r="M10" i="4"/>
  <c r="I18" i="4"/>
  <c r="I12" i="4"/>
  <c r="I10" i="4"/>
  <c r="I20" i="4"/>
  <c r="F14" i="4"/>
  <c r="F15" i="4"/>
  <c r="F16" i="4"/>
  <c r="F17" i="4"/>
  <c r="F18" i="4"/>
  <c r="D20" i="4" l="1"/>
  <c r="D13" i="4"/>
  <c r="D11" i="4"/>
  <c r="D10" i="4"/>
  <c r="K20" i="4" l="1"/>
  <c r="L20" i="4" s="1"/>
  <c r="J20" i="4"/>
  <c r="F20" i="4"/>
  <c r="O20" i="4" l="1"/>
  <c r="P20" i="4" s="1"/>
  <c r="N20" i="4" l="1"/>
  <c r="J14" i="4"/>
  <c r="J15" i="4"/>
  <c r="J16" i="4"/>
  <c r="J17" i="4"/>
  <c r="K12" i="4"/>
  <c r="M11" i="4"/>
  <c r="K10" i="4"/>
  <c r="E19" i="4" l="1"/>
  <c r="G19" i="4"/>
  <c r="D19" i="4"/>
  <c r="H19" i="4" l="1"/>
  <c r="I19" i="4"/>
  <c r="O12" i="4" l="1"/>
  <c r="K19" i="4"/>
  <c r="P12" i="4" l="1"/>
  <c r="N12" i="4"/>
  <c r="N13" i="4"/>
  <c r="L13" i="4"/>
  <c r="F13" i="4"/>
  <c r="L12" i="4"/>
  <c r="L10" i="4"/>
  <c r="N10" i="4" l="1"/>
  <c r="J13" i="4"/>
  <c r="L11" i="4"/>
  <c r="O10" i="4"/>
  <c r="J11" i="4"/>
  <c r="J12" i="4"/>
  <c r="J10" i="4"/>
  <c r="M19" i="4" l="1"/>
  <c r="P10" i="4"/>
  <c r="F11" i="4"/>
  <c r="F12" i="4"/>
  <c r="F10" i="4"/>
  <c r="O11" i="4" l="1"/>
  <c r="O19" i="4" s="1"/>
  <c r="N11" i="4"/>
  <c r="P11" i="4" l="1"/>
</calcChain>
</file>

<file path=xl/sharedStrings.xml><?xml version="1.0" encoding="utf-8"?>
<sst xmlns="http://schemas.openxmlformats.org/spreadsheetml/2006/main" count="48" uniqueCount="45">
  <si>
    <t>№ п/п</t>
  </si>
  <si>
    <t>удельный вес (гр.1/гр.2*100) %</t>
  </si>
  <si>
    <t>тыс. рублей</t>
  </si>
  <si>
    <t>ИТОГО по коду доходов</t>
  </si>
  <si>
    <t>(наименование главного администратора доходов областного бюджета Новосибирской области)</t>
  </si>
  <si>
    <t>Оценка</t>
  </si>
  <si>
    <t>Прогноз</t>
  </si>
  <si>
    <t>Прогноз поступлений администрируемых доходов в областной бюджет Новосибирской области на очередной финансовый год и плановый период</t>
  </si>
  <si>
    <t>…</t>
  </si>
  <si>
    <t>n</t>
  </si>
  <si>
    <t>Факт</t>
  </si>
  <si>
    <t>Темп роста (гр.6/гр.2), %</t>
  </si>
  <si>
    <t>Темп роста (гр.8/гр.6), %</t>
  </si>
  <si>
    <t>Темп роста (гр.10/гр.8),%</t>
  </si>
  <si>
    <t>Темп роста (гр.12/гр.10), %</t>
  </si>
  <si>
    <t>Код доходов</t>
  </si>
  <si>
    <t>Наименование дохода</t>
  </si>
  <si>
    <t>Приложение</t>
  </si>
  <si>
    <t xml:space="preserve">                                             (подпись)                                                    (расшифровка подписи)</t>
  </si>
  <si>
    <t xml:space="preserve">                                            (подпись)                                                    (расшифровка подписи Ф.И.О.)</t>
  </si>
  <si>
    <t>Контактный телефон:</t>
  </si>
  <si>
    <t>2026 год</t>
  </si>
  <si>
    <t>Прочие доходы от оказания платных услуг (работ) получателями средств бюджетов субъектов Российской Федерации</t>
  </si>
  <si>
    <t>126 1 13 01992 02 0000 130</t>
  </si>
  <si>
    <t>Прочие доходы от компенсации затрат бюджетов субъектов Российской Федерации</t>
  </si>
  <si>
    <t>126 1 13 02992 02 0000 130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</si>
  <si>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</si>
  <si>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126 1 16 07010 02 0000 140</t>
  </si>
  <si>
    <t>_____________________________________Министерство здравоохранения Новосибирской области______________________________________________________________________________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</si>
  <si>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</si>
  <si>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126 1 11 05322 02 0000 120</t>
  </si>
  <si>
    <t>исполнитель: Жукова Е.В.</t>
  </si>
  <si>
    <t>2027 год</t>
  </si>
  <si>
    <t>126 1 16 10056 02 0000 140</t>
  </si>
  <si>
    <t>Платежи в целях возмещения убытков, причиненных уклонением от заключения с государственным органом субъекта Российской Федерации (казенным учреждением субъекта Российской Федерации) государственного контракта, а также иные денежные средства,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государственного контракта, финансируемого за счет средств дорожного фонда субъекта Российской Федерации)</t>
  </si>
  <si>
    <t>СПРАВОЧНО: Информация о доходах государственных казенных учреждений Новосибирской области от оказания платных услуг для отражения соответствующих плановых назначений в расходной части бюджета на 2025-2027 годы в соответствии с Постановлением Правительства НСО от 29.01.2019 № 11-п</t>
  </si>
  <si>
    <t>факт 5 месяцев 2024 года</t>
  </si>
  <si>
    <t>факт 2024 года</t>
  </si>
  <si>
    <t xml:space="preserve">план на 2025 год </t>
  </si>
  <si>
    <t>факт 5 месяцев 2025 года</t>
  </si>
  <si>
    <t>ожид. поступ. 2025 года</t>
  </si>
  <si>
    <t>2028 год</t>
  </si>
  <si>
    <t>И.о. министра _______________________    _____________Е.А. Аксенова________________________________</t>
  </si>
  <si>
    <t>"_____" ____________________ 2025 г.</t>
  </si>
  <si>
    <t>Начальник ООПиБУ __________________    ______________П.С. Бельский_______________________________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</si>
</sst>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%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2" borderId="1" applyNumberFormat="0">
      <alignment horizontal="right" vertical="top"/>
    </xf>
    <xf numFmtId="49" fontId="4" fillId="3" borderId="1">
      <alignment horizontal="left" vertical="top"/>
    </xf>
    <xf numFmtId="49" fontId="5" fillId="0" borderId="1">
      <alignment horizontal="left" vertical="top"/>
    </xf>
    <xf numFmtId="0" fontId="4" fillId="4" borderId="1">
      <alignment horizontal="left" vertical="top" wrapText="1"/>
    </xf>
    <xf numFmtId="0" fontId="5" fillId="0" borderId="1">
      <alignment horizontal="left" vertical="top" wrapText="1"/>
    </xf>
    <xf numFmtId="0" fontId="4" fillId="5" borderId="1">
      <alignment horizontal="left" vertical="top" wrapText="1"/>
    </xf>
    <xf numFmtId="0" fontId="4" fillId="6" borderId="1">
      <alignment horizontal="left" vertical="top" wrapText="1"/>
    </xf>
    <xf numFmtId="0" fontId="4" fillId="7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0" fontId="6" fillId="0" borderId="0">
      <alignment horizontal="left" vertical="top"/>
    </xf>
    <xf numFmtId="0" fontId="3" fillId="0" borderId="0"/>
    <xf numFmtId="0" fontId="4" fillId="4" borderId="2" applyNumberFormat="0">
      <alignment horizontal="right" vertical="top"/>
    </xf>
    <xf numFmtId="0" fontId="4" fillId="5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6" borderId="2" applyNumberFormat="0">
      <alignment horizontal="right" vertical="top"/>
    </xf>
    <xf numFmtId="0" fontId="4" fillId="0" borderId="1" applyNumberFormat="0">
      <alignment horizontal="right" vertical="top"/>
    </xf>
    <xf numFmtId="49" fontId="7" fillId="9" borderId="1">
      <alignment horizontal="left" vertical="top" wrapText="1"/>
    </xf>
    <xf numFmtId="49" fontId="8" fillId="0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9" fontId="4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/>
    <xf numFmtId="0" fontId="1" fillId="0" borderId="0" xfId="14" applyFont="1" applyAlignment="1">
      <alignment horizontal="left" vertical="center" wrapText="1"/>
    </xf>
    <xf numFmtId="0" fontId="9" fillId="0" borderId="1" xfId="0" applyFont="1" applyBorder="1" applyAlignment="1">
      <alignment horizontal="center"/>
    </xf>
    <xf numFmtId="164" fontId="2" fillId="10" borderId="1" xfId="14" applyNumberFormat="1" applyFont="1" applyFill="1" applyBorder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11" fillId="0" borderId="0" xfId="0" applyFont="1" applyBorder="1" applyAlignment="1">
      <alignment horizontal="center"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14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1" fillId="0" borderId="0" xfId="0" applyFont="1"/>
    <xf numFmtId="0" fontId="2" fillId="0" borderId="1" xfId="14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9" fillId="0" borderId="0" xfId="0" applyFont="1"/>
    <xf numFmtId="49" fontId="9" fillId="0" borderId="0" xfId="0" applyNumberFormat="1" applyFont="1"/>
    <xf numFmtId="0" fontId="1" fillId="0" borderId="1" xfId="14" applyFont="1" applyBorder="1" applyAlignment="1">
      <alignment horizontal="center" vertical="center" wrapText="1"/>
    </xf>
    <xf numFmtId="164" fontId="2" fillId="11" borderId="1" xfId="14" applyNumberFormat="1" applyFont="1" applyFill="1" applyBorder="1" applyAlignment="1">
      <alignment horizontal="center" vertical="center" wrapText="1"/>
    </xf>
    <xf numFmtId="0" fontId="9" fillId="12" borderId="1" xfId="0" applyFont="1" applyFill="1" applyBorder="1" applyAlignment="1">
      <alignment wrapText="1"/>
    </xf>
    <xf numFmtId="0" fontId="9" fillId="12" borderId="1" xfId="0" applyFont="1" applyFill="1" applyBorder="1" applyAlignment="1">
      <alignment horizontal="center" vertical="center"/>
    </xf>
    <xf numFmtId="9" fontId="1" fillId="12" borderId="1" xfId="25" applyFont="1" applyFill="1" applyBorder="1" applyAlignment="1">
      <alignment horizontal="right" vertical="center" wrapText="1"/>
    </xf>
    <xf numFmtId="164" fontId="1" fillId="12" borderId="1" xfId="14" applyNumberFormat="1" applyFont="1" applyFill="1" applyBorder="1" applyAlignment="1">
      <alignment horizontal="right" vertical="center" wrapText="1"/>
    </xf>
    <xf numFmtId="165" fontId="1" fillId="12" borderId="1" xfId="14" applyNumberFormat="1" applyFont="1" applyFill="1" applyBorder="1" applyAlignment="1">
      <alignment horizontal="right" vertical="center" wrapText="1"/>
    </xf>
    <xf numFmtId="4" fontId="1" fillId="12" borderId="1" xfId="14" applyNumberFormat="1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center"/>
    </xf>
    <xf numFmtId="0" fontId="9" fillId="12" borderId="4" xfId="0" applyFont="1" applyFill="1" applyBorder="1" applyAlignment="1">
      <alignment horizontal="center" vertical="center"/>
    </xf>
    <xf numFmtId="0" fontId="9" fillId="12" borderId="1" xfId="0" applyFont="1" applyFill="1" applyBorder="1" applyAlignment="1">
      <alignment horizontal="center"/>
    </xf>
    <xf numFmtId="164" fontId="2" fillId="12" borderId="1" xfId="14" applyNumberFormat="1" applyFont="1" applyFill="1" applyBorder="1" applyAlignment="1">
      <alignment horizontal="right" vertical="center" wrapText="1"/>
    </xf>
    <xf numFmtId="0" fontId="1" fillId="0" borderId="1" xfId="14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3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1" xfId="14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2" fillId="0" borderId="0" xfId="0" applyFont="1" applyBorder="1" applyAlignment="1">
      <alignment horizontal="right" wrapText="1"/>
    </xf>
    <xf numFmtId="0" fontId="10" fillId="10" borderId="3" xfId="0" applyFont="1" applyFill="1" applyBorder="1" applyAlignment="1">
      <alignment wrapText="1"/>
    </xf>
    <xf numFmtId="0" fontId="10" fillId="10" borderId="5" xfId="0" applyFont="1" applyFill="1" applyBorder="1" applyAlignment="1">
      <alignment wrapText="1"/>
    </xf>
    <xf numFmtId="0" fontId="0" fillId="0" borderId="4" xfId="0" applyBorder="1" applyAlignment="1">
      <alignment wrapText="1"/>
    </xf>
  </cellXfs>
  <cellStyles count="26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Процентный" xfId="25" builtinId="5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colors>
    <mruColors>
      <color rgb="FFF8F8F8"/>
      <color rgb="FFEEEEEE"/>
      <color rgb="FFADB1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3"/>
  <sheetViews>
    <sheetView tabSelected="1" view="pageBreakPreview" zoomScale="75" zoomScaleNormal="100" zoomScaleSheetLayoutView="75" workbookViewId="0">
      <selection activeCell="F11" sqref="F11"/>
    </sheetView>
  </sheetViews>
  <sheetFormatPr defaultRowHeight="15" x14ac:dyDescent="0.25"/>
  <cols>
    <col min="1" max="1" width="3.85546875" style="1" customWidth="1"/>
    <col min="2" max="2" width="48.42578125" style="1" customWidth="1"/>
    <col min="3" max="3" width="25.140625" style="1" customWidth="1"/>
    <col min="4" max="5" width="11.7109375" style="1" customWidth="1"/>
    <col min="6" max="6" width="12.7109375" style="1" customWidth="1"/>
    <col min="7" max="7" width="12.7109375" style="7" customWidth="1"/>
    <col min="8" max="8" width="12.7109375" style="1" customWidth="1"/>
    <col min="9" max="9" width="11.7109375" style="1" customWidth="1"/>
    <col min="10" max="10" width="11.7109375" style="7" customWidth="1"/>
    <col min="11" max="11" width="11.7109375" style="1" customWidth="1"/>
    <col min="12" max="12" width="11.7109375" style="7" customWidth="1"/>
    <col min="13" max="13" width="11.7109375" style="1" customWidth="1"/>
    <col min="14" max="14" width="11.7109375" style="7" customWidth="1"/>
    <col min="15" max="15" width="11.7109375" style="1" customWidth="1"/>
    <col min="16" max="16" width="16.140625" style="1" customWidth="1"/>
    <col min="17" max="16384" width="9.140625" style="1"/>
  </cols>
  <sheetData>
    <row r="1" spans="1:16" s="7" customFormat="1" x14ac:dyDescent="0.25">
      <c r="P1" s="16" t="s">
        <v>17</v>
      </c>
    </row>
    <row r="2" spans="1:16" ht="39.75" customHeight="1" x14ac:dyDescent="0.25">
      <c r="A2" s="35" t="s">
        <v>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</row>
    <row r="3" spans="1:16" ht="15" customHeight="1" x14ac:dyDescent="0.25">
      <c r="M3" s="10"/>
      <c r="N3" s="10"/>
    </row>
    <row r="4" spans="1:16" s="7" customFormat="1" ht="15" customHeight="1" x14ac:dyDescent="0.25">
      <c r="B4" s="36" t="s">
        <v>28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</row>
    <row r="5" spans="1:16" s="7" customFormat="1" ht="15" customHeight="1" x14ac:dyDescent="0.25">
      <c r="B5" s="36" t="s">
        <v>4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11"/>
    </row>
    <row r="6" spans="1:16" s="7" customFormat="1" ht="15" customHeight="1" x14ac:dyDescent="0.25">
      <c r="B6" s="12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40" t="s">
        <v>2</v>
      </c>
      <c r="O6" s="40"/>
      <c r="P6" s="40"/>
    </row>
    <row r="7" spans="1:16" s="7" customFormat="1" ht="15" customHeight="1" x14ac:dyDescent="0.25">
      <c r="A7" s="37" t="s">
        <v>0</v>
      </c>
      <c r="B7" s="37" t="s">
        <v>16</v>
      </c>
      <c r="C7" s="37" t="s">
        <v>15</v>
      </c>
      <c r="D7" s="38" t="s">
        <v>10</v>
      </c>
      <c r="E7" s="38"/>
      <c r="F7" s="38"/>
      <c r="G7" s="38"/>
      <c r="H7" s="38"/>
      <c r="I7" s="38" t="s">
        <v>5</v>
      </c>
      <c r="J7" s="38"/>
      <c r="K7" s="38" t="s">
        <v>6</v>
      </c>
      <c r="L7" s="38"/>
      <c r="M7" s="38"/>
      <c r="N7" s="38"/>
      <c r="O7" s="38"/>
      <c r="P7" s="38"/>
    </row>
    <row r="8" spans="1:16" ht="38.25" x14ac:dyDescent="0.25">
      <c r="A8" s="37"/>
      <c r="B8" s="37"/>
      <c r="C8" s="37"/>
      <c r="D8" s="33" t="s">
        <v>36</v>
      </c>
      <c r="E8" s="33" t="s">
        <v>37</v>
      </c>
      <c r="F8" s="33" t="s">
        <v>1</v>
      </c>
      <c r="G8" s="33" t="s">
        <v>38</v>
      </c>
      <c r="H8" s="33" t="s">
        <v>39</v>
      </c>
      <c r="I8" s="17" t="s">
        <v>40</v>
      </c>
      <c r="J8" s="33" t="s">
        <v>11</v>
      </c>
      <c r="K8" s="22" t="s">
        <v>21</v>
      </c>
      <c r="L8" s="33" t="s">
        <v>12</v>
      </c>
      <c r="M8" s="22" t="s">
        <v>32</v>
      </c>
      <c r="N8" s="33" t="s">
        <v>13</v>
      </c>
      <c r="O8" s="22" t="s">
        <v>41</v>
      </c>
      <c r="P8" s="33" t="s">
        <v>14</v>
      </c>
    </row>
    <row r="9" spans="1:16" x14ac:dyDescent="0.25">
      <c r="A9" s="37"/>
      <c r="B9" s="37"/>
      <c r="C9" s="37"/>
      <c r="D9" s="14">
        <v>1</v>
      </c>
      <c r="E9" s="14">
        <v>2</v>
      </c>
      <c r="F9" s="14">
        <v>3</v>
      </c>
      <c r="G9" s="14">
        <v>4</v>
      </c>
      <c r="H9" s="14">
        <v>5</v>
      </c>
      <c r="I9" s="14">
        <v>6</v>
      </c>
      <c r="J9" s="14">
        <v>7</v>
      </c>
      <c r="K9" s="21">
        <v>8</v>
      </c>
      <c r="L9" s="21">
        <v>9</v>
      </c>
      <c r="M9" s="21">
        <v>10</v>
      </c>
      <c r="N9" s="21">
        <v>11</v>
      </c>
      <c r="O9" s="21">
        <v>12</v>
      </c>
      <c r="P9" s="21">
        <v>13</v>
      </c>
    </row>
    <row r="10" spans="1:16" ht="114.75" customHeight="1" x14ac:dyDescent="0.25">
      <c r="A10" s="3">
        <v>1</v>
      </c>
      <c r="B10" s="23" t="s">
        <v>22</v>
      </c>
      <c r="C10" s="24" t="s">
        <v>23</v>
      </c>
      <c r="D10" s="26">
        <f>10869.49881</f>
        <v>10869.498809999999</v>
      </c>
      <c r="E10" s="26">
        <v>28912.632420000002</v>
      </c>
      <c r="F10" s="27">
        <f t="shared" ref="F10:F18" si="0">D10/E10*100%</f>
        <v>0.37594289762702965</v>
      </c>
      <c r="G10" s="28">
        <v>29134.5</v>
      </c>
      <c r="H10" s="26">
        <v>11421.1469</v>
      </c>
      <c r="I10" s="28">
        <f>G10</f>
        <v>29134.5</v>
      </c>
      <c r="J10" s="25">
        <f>I10/E10</f>
        <v>1.0076737246466192</v>
      </c>
      <c r="K10" s="26">
        <f>I10*105.2%+0</f>
        <v>30649.494000000002</v>
      </c>
      <c r="L10" s="25">
        <f>K10/I10</f>
        <v>1.052</v>
      </c>
      <c r="M10" s="26">
        <f>K10*104%+0</f>
        <v>31875.473760000004</v>
      </c>
      <c r="N10" s="25">
        <f t="shared" ref="N10:N12" si="1">M10/K10</f>
        <v>1.04</v>
      </c>
      <c r="O10" s="26">
        <f>M10*104%+0</f>
        <v>33150.492710400009</v>
      </c>
      <c r="P10" s="25">
        <f>O10/M10</f>
        <v>1.04</v>
      </c>
    </row>
    <row r="11" spans="1:16" ht="127.5" customHeight="1" x14ac:dyDescent="0.25">
      <c r="A11" s="3">
        <v>2</v>
      </c>
      <c r="B11" s="23" t="s">
        <v>24</v>
      </c>
      <c r="C11" s="24" t="s">
        <v>25</v>
      </c>
      <c r="D11" s="26">
        <f>385283.96452</f>
        <v>385283.96451999998</v>
      </c>
      <c r="E11" s="26">
        <v>403636.56553000002</v>
      </c>
      <c r="F11" s="27">
        <f t="shared" si="0"/>
        <v>0.95453186708716065</v>
      </c>
      <c r="G11" s="28">
        <v>8940.6</v>
      </c>
      <c r="H11" s="26">
        <v>321459.92726000003</v>
      </c>
      <c r="I11" s="28">
        <f>G11+311888.5+6381.3</f>
        <v>327210.39999999997</v>
      </c>
      <c r="J11" s="25">
        <f t="shared" ref="J11:J17" si="2">I11/E11</f>
        <v>0.81065599091685925</v>
      </c>
      <c r="K11" s="26">
        <f>(I11-311888.5-6381.3)*105.2%+0</f>
        <v>9405.5111999999644</v>
      </c>
      <c r="L11" s="25">
        <f t="shared" ref="L11:L13" si="3">K11/I11</f>
        <v>2.8744536237234407E-2</v>
      </c>
      <c r="M11" s="26">
        <f>K11*104%+0</f>
        <v>9781.7316479999627</v>
      </c>
      <c r="N11" s="25">
        <f t="shared" si="1"/>
        <v>1.04</v>
      </c>
      <c r="O11" s="26">
        <f t="shared" ref="O11:O12" si="4">M11*104%+0</f>
        <v>10173.000913919961</v>
      </c>
      <c r="P11" s="25">
        <f t="shared" ref="P11:P18" si="5">O11/M11</f>
        <v>1.04</v>
      </c>
    </row>
    <row r="12" spans="1:16" ht="112.5" customHeight="1" x14ac:dyDescent="0.25">
      <c r="A12" s="3">
        <v>3</v>
      </c>
      <c r="B12" s="23" t="s">
        <v>26</v>
      </c>
      <c r="C12" s="24" t="s">
        <v>27</v>
      </c>
      <c r="D12" s="26">
        <v>2694.4804800000002</v>
      </c>
      <c r="E12" s="26">
        <v>20798.399829999998</v>
      </c>
      <c r="F12" s="27">
        <f t="shared" si="0"/>
        <v>0.12955229738940932</v>
      </c>
      <c r="G12" s="28">
        <v>6907.3</v>
      </c>
      <c r="H12" s="26">
        <v>2062.7440000000001</v>
      </c>
      <c r="I12" s="28">
        <f>G12</f>
        <v>6907.3</v>
      </c>
      <c r="J12" s="25">
        <f t="shared" si="2"/>
        <v>0.33210728019743047</v>
      </c>
      <c r="K12" s="26">
        <f>I12*105.2%+0</f>
        <v>7266.4796000000006</v>
      </c>
      <c r="L12" s="25">
        <f t="shared" si="3"/>
        <v>1.052</v>
      </c>
      <c r="M12" s="26">
        <f>K12*104%+0</f>
        <v>7557.1387840000007</v>
      </c>
      <c r="N12" s="25">
        <f t="shared" si="1"/>
        <v>1.04</v>
      </c>
      <c r="O12" s="26">
        <f t="shared" si="4"/>
        <v>7859.4243353600014</v>
      </c>
      <c r="P12" s="25">
        <f t="shared" si="5"/>
        <v>1.04</v>
      </c>
    </row>
    <row r="13" spans="1:16" s="7" customFormat="1" ht="113.25" customHeight="1" x14ac:dyDescent="0.25">
      <c r="A13" s="3">
        <v>4</v>
      </c>
      <c r="B13" s="23" t="s">
        <v>29</v>
      </c>
      <c r="C13" s="24" t="s">
        <v>30</v>
      </c>
      <c r="D13" s="26">
        <f>74.935</f>
        <v>74.935000000000002</v>
      </c>
      <c r="E13" s="26">
        <v>1402.76739</v>
      </c>
      <c r="F13" s="27">
        <f t="shared" si="0"/>
        <v>5.3419405479621256E-2</v>
      </c>
      <c r="G13" s="26">
        <v>208.3</v>
      </c>
      <c r="H13" s="26">
        <v>142.79707999999999</v>
      </c>
      <c r="I13" s="26">
        <f>G13+21.011*8</f>
        <v>376.38800000000003</v>
      </c>
      <c r="J13" s="25">
        <f t="shared" si="2"/>
        <v>0.26831818495581083</v>
      </c>
      <c r="K13" s="26">
        <f>21.011*12+148.306</f>
        <v>400.43799999999999</v>
      </c>
      <c r="L13" s="25">
        <f t="shared" si="3"/>
        <v>1.0638968298670519</v>
      </c>
      <c r="M13" s="26">
        <f>21.011*12+148.306</f>
        <v>400.43799999999999</v>
      </c>
      <c r="N13" s="25">
        <f>M13/K13</f>
        <v>1</v>
      </c>
      <c r="O13" s="26">
        <f>21.011*3+148.306</f>
        <v>211.339</v>
      </c>
      <c r="P13" s="25">
        <f t="shared" si="5"/>
        <v>0.52776959229643539</v>
      </c>
    </row>
    <row r="14" spans="1:16" s="7" customFormat="1" hidden="1" x14ac:dyDescent="0.25">
      <c r="A14" s="3" t="s">
        <v>8</v>
      </c>
      <c r="B14" s="23"/>
      <c r="C14" s="31"/>
      <c r="D14" s="26"/>
      <c r="E14" s="26"/>
      <c r="F14" s="27" t="e">
        <f t="shared" si="0"/>
        <v>#DIV/0!</v>
      </c>
      <c r="G14" s="26"/>
      <c r="H14" s="26"/>
      <c r="I14" s="26"/>
      <c r="J14" s="25" t="e">
        <f t="shared" si="2"/>
        <v>#DIV/0!</v>
      </c>
      <c r="K14" s="32"/>
      <c r="L14" s="26"/>
      <c r="M14" s="32"/>
      <c r="N14" s="26"/>
      <c r="O14" s="32"/>
      <c r="P14" s="25" t="e">
        <f t="shared" si="5"/>
        <v>#DIV/0!</v>
      </c>
    </row>
    <row r="15" spans="1:16" s="7" customFormat="1" hidden="1" x14ac:dyDescent="0.25">
      <c r="A15" s="3" t="s">
        <v>8</v>
      </c>
      <c r="B15" s="23"/>
      <c r="C15" s="31"/>
      <c r="D15" s="26"/>
      <c r="E15" s="26"/>
      <c r="F15" s="27" t="e">
        <f t="shared" si="0"/>
        <v>#DIV/0!</v>
      </c>
      <c r="G15" s="26"/>
      <c r="H15" s="26"/>
      <c r="I15" s="26"/>
      <c r="J15" s="25" t="e">
        <f t="shared" si="2"/>
        <v>#DIV/0!</v>
      </c>
      <c r="K15" s="32"/>
      <c r="L15" s="26"/>
      <c r="M15" s="32"/>
      <c r="N15" s="26"/>
      <c r="O15" s="32"/>
      <c r="P15" s="25" t="e">
        <f t="shared" si="5"/>
        <v>#DIV/0!</v>
      </c>
    </row>
    <row r="16" spans="1:16" hidden="1" x14ac:dyDescent="0.25">
      <c r="A16" s="3" t="s">
        <v>8</v>
      </c>
      <c r="B16" s="23"/>
      <c r="C16" s="31"/>
      <c r="D16" s="26"/>
      <c r="E16" s="26"/>
      <c r="F16" s="27" t="e">
        <f t="shared" si="0"/>
        <v>#DIV/0!</v>
      </c>
      <c r="G16" s="26"/>
      <c r="H16" s="26"/>
      <c r="I16" s="26"/>
      <c r="J16" s="25" t="e">
        <f t="shared" si="2"/>
        <v>#DIV/0!</v>
      </c>
      <c r="K16" s="32"/>
      <c r="L16" s="26"/>
      <c r="M16" s="32"/>
      <c r="N16" s="26"/>
      <c r="O16" s="32"/>
      <c r="P16" s="25" t="e">
        <f t="shared" si="5"/>
        <v>#DIV/0!</v>
      </c>
    </row>
    <row r="17" spans="1:16" hidden="1" x14ac:dyDescent="0.25">
      <c r="A17" s="3" t="s">
        <v>9</v>
      </c>
      <c r="B17" s="23"/>
      <c r="C17" s="31"/>
      <c r="D17" s="26"/>
      <c r="E17" s="26"/>
      <c r="F17" s="27" t="e">
        <f t="shared" si="0"/>
        <v>#DIV/0!</v>
      </c>
      <c r="G17" s="26"/>
      <c r="H17" s="26"/>
      <c r="I17" s="26"/>
      <c r="J17" s="25" t="e">
        <f t="shared" si="2"/>
        <v>#DIV/0!</v>
      </c>
      <c r="K17" s="32"/>
      <c r="L17" s="26"/>
      <c r="M17" s="32"/>
      <c r="N17" s="26"/>
      <c r="O17" s="32"/>
      <c r="P17" s="25" t="e">
        <f t="shared" si="5"/>
        <v>#DIV/0!</v>
      </c>
    </row>
    <row r="18" spans="1:16" s="7" customFormat="1" ht="198.75" customHeight="1" x14ac:dyDescent="0.25">
      <c r="A18" s="29">
        <v>5</v>
      </c>
      <c r="B18" s="23" t="s">
        <v>34</v>
      </c>
      <c r="C18" s="30" t="s">
        <v>33</v>
      </c>
      <c r="D18" s="26">
        <v>104.80365999999999</v>
      </c>
      <c r="E18" s="26">
        <v>943.27777000000003</v>
      </c>
      <c r="F18" s="27">
        <f t="shared" si="0"/>
        <v>0.11110583047027599</v>
      </c>
      <c r="G18" s="26">
        <v>0</v>
      </c>
      <c r="H18" s="26">
        <v>270.97514999999999</v>
      </c>
      <c r="I18" s="26">
        <f>H18</f>
        <v>270.97514999999999</v>
      </c>
      <c r="J18" s="25">
        <v>0</v>
      </c>
      <c r="K18" s="32">
        <v>0</v>
      </c>
      <c r="L18" s="26">
        <v>0</v>
      </c>
      <c r="M18" s="32">
        <v>0</v>
      </c>
      <c r="N18" s="26">
        <v>0</v>
      </c>
      <c r="O18" s="32">
        <v>0</v>
      </c>
      <c r="P18" s="25">
        <v>0</v>
      </c>
    </row>
    <row r="19" spans="1:16" x14ac:dyDescent="0.25">
      <c r="A19" s="41" t="s">
        <v>3</v>
      </c>
      <c r="B19" s="42"/>
      <c r="C19" s="43"/>
      <c r="D19" s="4">
        <f>SUM(D10:D18)</f>
        <v>399027.68247</v>
      </c>
      <c r="E19" s="4">
        <f>SUM(E10:E18)</f>
        <v>455693.64293999999</v>
      </c>
      <c r="F19" s="4"/>
      <c r="G19" s="4">
        <f>SUM(G10:G18)</f>
        <v>45190.700000000004</v>
      </c>
      <c r="H19" s="4">
        <f>SUM(H10:H18)</f>
        <v>335357.59039000003</v>
      </c>
      <c r="I19" s="4">
        <f>SUM(I10:I18)</f>
        <v>363899.56314999994</v>
      </c>
      <c r="J19" s="4"/>
      <c r="K19" s="4">
        <f>SUM(K10:K18)</f>
        <v>47721.922799999971</v>
      </c>
      <c r="L19" s="4"/>
      <c r="M19" s="4">
        <f>SUM(M10:M18)</f>
        <v>49614.78219199997</v>
      </c>
      <c r="N19" s="4"/>
      <c r="O19" s="4">
        <f>SUM(O10:O18)</f>
        <v>51394.256959679973</v>
      </c>
      <c r="P19" s="4"/>
    </row>
    <row r="20" spans="1:16" s="7" customFormat="1" ht="126.75" customHeight="1" x14ac:dyDescent="0.25">
      <c r="A20" s="29"/>
      <c r="B20" s="23" t="s">
        <v>35</v>
      </c>
      <c r="C20" s="24" t="s">
        <v>23</v>
      </c>
      <c r="D20" s="26">
        <f>10869.49881</f>
        <v>10869.498809999999</v>
      </c>
      <c r="E20" s="26">
        <v>28912.632420000002</v>
      </c>
      <c r="F20" s="27">
        <f t="shared" ref="F20" si="6">D20/E20*100%</f>
        <v>0.37594289762702965</v>
      </c>
      <c r="G20" s="28">
        <v>29134.5</v>
      </c>
      <c r="H20" s="26">
        <v>11421.1469</v>
      </c>
      <c r="I20" s="28">
        <f>G20</f>
        <v>29134.5</v>
      </c>
      <c r="J20" s="25">
        <f>I20/E20</f>
        <v>1.0076737246466192</v>
      </c>
      <c r="K20" s="26">
        <f>I20*105.2%+0</f>
        <v>30649.494000000002</v>
      </c>
      <c r="L20" s="25">
        <f>K20/I20</f>
        <v>1.052</v>
      </c>
      <c r="M20" s="26">
        <f>K20*104%+0</f>
        <v>31875.473760000004</v>
      </c>
      <c r="N20" s="25">
        <f t="shared" ref="N20" si="7">M20/K20</f>
        <v>1.04</v>
      </c>
      <c r="O20" s="26">
        <f>M20*104%+0</f>
        <v>33150.492710400009</v>
      </c>
      <c r="P20" s="25">
        <f>O20/M20</f>
        <v>1.04</v>
      </c>
    </row>
    <row r="21" spans="1:16" ht="13.5" customHeight="1" x14ac:dyDescent="0.25">
      <c r="A21" s="5"/>
      <c r="B21" s="5"/>
      <c r="C21" s="5"/>
      <c r="D21" s="5"/>
      <c r="E21" s="5"/>
      <c r="F21" s="5"/>
      <c r="G21" s="8"/>
      <c r="H21" s="5"/>
      <c r="I21" s="5"/>
      <c r="J21" s="8"/>
      <c r="K21" s="5"/>
      <c r="L21" s="8"/>
      <c r="M21" s="5"/>
      <c r="N21" s="8"/>
      <c r="O21" s="5"/>
      <c r="P21" s="5"/>
    </row>
    <row r="22" spans="1:16" s="7" customFormat="1" ht="0.75" hidden="1" customHeight="1" x14ac:dyDescent="0.25">
      <c r="A22" s="1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</row>
    <row r="23" spans="1:16" hidden="1" x14ac:dyDescent="0.25">
      <c r="B23" s="2"/>
      <c r="C23" s="2"/>
      <c r="D23" s="6"/>
      <c r="E23" s="6"/>
      <c r="F23" s="6"/>
      <c r="G23" s="9"/>
      <c r="H23" s="6"/>
      <c r="I23" s="6"/>
      <c r="K23" s="6"/>
      <c r="L23" s="15"/>
      <c r="M23" s="6"/>
      <c r="N23" s="15"/>
      <c r="O23" s="6"/>
      <c r="P23" s="6"/>
    </row>
    <row r="24" spans="1:16" s="7" customFormat="1" x14ac:dyDescent="0.25">
      <c r="A24" s="19"/>
      <c r="B24" s="34" t="s">
        <v>42</v>
      </c>
      <c r="C24" s="34"/>
      <c r="D24" s="34"/>
      <c r="E24" s="34"/>
      <c r="F24" s="34"/>
      <c r="G24" s="34"/>
    </row>
    <row r="25" spans="1:16" s="7" customFormat="1" x14ac:dyDescent="0.25">
      <c r="A25" s="19"/>
      <c r="B25" s="34" t="s">
        <v>18</v>
      </c>
      <c r="C25" s="34"/>
      <c r="D25" s="34"/>
      <c r="E25" s="34"/>
      <c r="F25" s="34"/>
      <c r="G25" s="34"/>
    </row>
    <row r="26" spans="1:16" s="7" customFormat="1" x14ac:dyDescent="0.25">
      <c r="B26" s="19"/>
      <c r="C26" s="20"/>
      <c r="D26" s="19"/>
      <c r="E26" s="19"/>
      <c r="F26" s="19"/>
      <c r="G26" s="19"/>
    </row>
    <row r="27" spans="1:16" s="7" customFormat="1" x14ac:dyDescent="0.25">
      <c r="B27" s="19" t="s">
        <v>43</v>
      </c>
      <c r="C27" s="20"/>
      <c r="D27" s="19"/>
      <c r="E27" s="19"/>
      <c r="F27" s="19"/>
      <c r="G27" s="19"/>
    </row>
    <row r="28" spans="1:16" s="7" customFormat="1" x14ac:dyDescent="0.25">
      <c r="B28" s="19"/>
      <c r="C28" s="20"/>
      <c r="D28" s="19"/>
      <c r="E28" s="19"/>
      <c r="F28" s="19"/>
      <c r="G28" s="19"/>
    </row>
    <row r="29" spans="1:16" s="7" customFormat="1" x14ac:dyDescent="0.25">
      <c r="B29" s="34" t="s">
        <v>44</v>
      </c>
      <c r="C29" s="34"/>
      <c r="D29" s="34"/>
      <c r="E29" s="34"/>
      <c r="F29" s="34"/>
      <c r="G29" s="34"/>
    </row>
    <row r="30" spans="1:16" s="7" customFormat="1" x14ac:dyDescent="0.25">
      <c r="B30" s="34" t="s">
        <v>19</v>
      </c>
      <c r="C30" s="34"/>
      <c r="D30" s="34"/>
      <c r="E30" s="34"/>
      <c r="F30" s="34"/>
      <c r="G30" s="34"/>
    </row>
    <row r="31" spans="1:16" s="7" customFormat="1" x14ac:dyDescent="0.25">
      <c r="B31" s="19"/>
      <c r="C31" s="20"/>
      <c r="D31" s="19"/>
      <c r="E31" s="19"/>
      <c r="F31" s="19"/>
      <c r="G31" s="19"/>
    </row>
    <row r="32" spans="1:16" x14ac:dyDescent="0.25">
      <c r="B32" s="19" t="s">
        <v>20</v>
      </c>
      <c r="C32" s="20"/>
      <c r="D32" s="19"/>
      <c r="E32" s="19"/>
      <c r="F32" s="19"/>
      <c r="G32" s="19"/>
    </row>
    <row r="33" spans="2:6" x14ac:dyDescent="0.25">
      <c r="B33" s="19" t="s">
        <v>31</v>
      </c>
      <c r="C33" s="7"/>
      <c r="D33" s="7"/>
      <c r="E33" s="7"/>
      <c r="F33" s="7"/>
    </row>
  </sheetData>
  <mergeCells count="15">
    <mergeCell ref="B30:G30"/>
    <mergeCell ref="B29:G29"/>
    <mergeCell ref="A2:P2"/>
    <mergeCell ref="B4:P4"/>
    <mergeCell ref="B7:B9"/>
    <mergeCell ref="C7:C9"/>
    <mergeCell ref="D7:H7"/>
    <mergeCell ref="I7:J7"/>
    <mergeCell ref="K7:P7"/>
    <mergeCell ref="B5:O5"/>
    <mergeCell ref="N6:P6"/>
    <mergeCell ref="A19:C19"/>
    <mergeCell ref="A7:A9"/>
    <mergeCell ref="B24:G24"/>
    <mergeCell ref="B25:G25"/>
  </mergeCells>
  <pageMargins left="0.31496062992125984" right="0.31496062992125984" top="0.74803149606299213" bottom="0.74803149606299213" header="0.31496062992125984" footer="0.31496062992125984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неналоговые и гос.пошлина</vt:lpstr>
      <vt:lpstr>'неналоговые и гос.пошлина'!Заголовки_для_печати</vt:lpstr>
      <vt:lpstr>'неналоговые и гос.пошлина'!Область_печати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lastModifiedBy>Жукова Евгения Викторовна</cp:lastModifiedBy>
  <cp:lastPrinted>2025-06-23T09:02:48Z</cp:lastPrinted>
  <dcterms:created xsi:type="dcterms:W3CDTF">2013-05-28T06:20:25Z</dcterms:created>
  <dcterms:modified xsi:type="dcterms:W3CDTF">2025-06-23T09:40:16Z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